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 (2)" sheetId="4" r:id="rId1"/>
  </sheets>
  <calcPr calcId="145621"/>
</workbook>
</file>

<file path=xl/calcChain.xml><?xml version="1.0" encoding="utf-8"?>
<calcChain xmlns="http://schemas.openxmlformats.org/spreadsheetml/2006/main">
  <c r="P14" i="4" l="1"/>
  <c r="P38" i="4"/>
  <c r="K14" i="4"/>
  <c r="N38" i="4"/>
  <c r="L14" i="4"/>
  <c r="N14" i="4"/>
  <c r="I18" i="4"/>
  <c r="N45" i="4" l="1"/>
  <c r="K38" i="4"/>
  <c r="L38" i="4"/>
  <c r="P45" i="4" l="1"/>
  <c r="L45" i="4"/>
  <c r="F14" i="4"/>
  <c r="E14" i="4"/>
  <c r="E38" i="4"/>
  <c r="F38" i="4"/>
  <c r="I41" i="4"/>
  <c r="I39" i="4"/>
  <c r="I24" i="4"/>
  <c r="F45" i="4" l="1"/>
  <c r="E45" i="4"/>
  <c r="I31" i="4" l="1"/>
  <c r="I29" i="4"/>
  <c r="I16" i="4"/>
  <c r="I17" i="4"/>
  <c r="I15" i="4"/>
  <c r="E54" i="4"/>
  <c r="I14" i="4" l="1"/>
  <c r="I42" i="4"/>
  <c r="I44" i="4"/>
  <c r="I38" i="4" l="1"/>
  <c r="I33" i="4"/>
  <c r="K45" i="4"/>
  <c r="I45" i="4" l="1"/>
  <c r="I53" i="4" s="1"/>
  <c r="I54" i="4" s="1"/>
</calcChain>
</file>

<file path=xl/sharedStrings.xml><?xml version="1.0" encoding="utf-8"?>
<sst xmlns="http://schemas.openxmlformats.org/spreadsheetml/2006/main" count="133" uniqueCount="56">
  <si>
    <t>Наименование населенного пункта</t>
  </si>
  <si>
    <t>Тип системы водоотведения (централизованная, вывозная канализация)</t>
  </si>
  <si>
    <t>Объем септика, м3</t>
  </si>
  <si>
    <t>Протяженность канализационных сетей, м</t>
  </si>
  <si>
    <t>Диаметр трубопровода, мм</t>
  </si>
  <si>
    <t>Расстояние от объекта до полигона разгрузки, км</t>
  </si>
  <si>
    <t>Год ввода в эксплуатацию</t>
  </si>
  <si>
    <t>п. Кысыл-Сыр</t>
  </si>
  <si>
    <t>ул. Интернациональная 1</t>
  </si>
  <si>
    <t>вывозная канализация</t>
  </si>
  <si>
    <t>ул. Интернациональная 2</t>
  </si>
  <si>
    <t>ул. Рождественская 10</t>
  </si>
  <si>
    <t>ул. Рождественская 11</t>
  </si>
  <si>
    <t>ул. Победы 1</t>
  </si>
  <si>
    <t>ул. Победы 3</t>
  </si>
  <si>
    <t>№</t>
  </si>
  <si>
    <t>Вилюйский район</t>
  </si>
  <si>
    <t>Район</t>
  </si>
  <si>
    <t>Населенный пункт</t>
  </si>
  <si>
    <t>Кысыл- Сыр</t>
  </si>
  <si>
    <t>Адрес МКД</t>
  </si>
  <si>
    <t>ул. Рождественская 1</t>
  </si>
  <si>
    <t>ул. Рождественская 2</t>
  </si>
  <si>
    <t>ул. Рождественская 3</t>
  </si>
  <si>
    <t>ул. Рождественская 4</t>
  </si>
  <si>
    <t>ул. Рождественская 5</t>
  </si>
  <si>
    <t>ул. Рождественская 9</t>
  </si>
  <si>
    <t>ул. Рождественская 6</t>
  </si>
  <si>
    <t>ул. Рождественская 7</t>
  </si>
  <si>
    <t>ул. Рождественская 8</t>
  </si>
  <si>
    <t>ул. Победы 2</t>
  </si>
  <si>
    <t>ул. Победы 4</t>
  </si>
  <si>
    <t>Кол-во жителей</t>
  </si>
  <si>
    <t>Реализация ЖБО, м3</t>
  </si>
  <si>
    <t>ул. Бабенко 5</t>
  </si>
  <si>
    <t>ул. Ленина 24</t>
  </si>
  <si>
    <t>ул. Ленина 7</t>
  </si>
  <si>
    <t>ул. Пионерская 20</t>
  </si>
  <si>
    <t>Новые дома</t>
  </si>
  <si>
    <t>Кол-во квартир</t>
  </si>
  <si>
    <t>ул. Школьная 9</t>
  </si>
  <si>
    <t>ул. Ленина 10а</t>
  </si>
  <si>
    <t>ВСЕГО:</t>
  </si>
  <si>
    <t>ул. Ленина 8а</t>
  </si>
  <si>
    <t>ул. Ленина 12</t>
  </si>
  <si>
    <t>ул. Мичурина 23/1</t>
  </si>
  <si>
    <t>ул. Мичурина 23/2</t>
  </si>
  <si>
    <t>ул. Рождественская б/н</t>
  </si>
  <si>
    <t>Реестр септиков и канализационных сетей МО «Поселок Кысыл-Сыр»</t>
  </si>
  <si>
    <t>ул. Рождественская 1,2,3,4,9,10</t>
  </si>
  <si>
    <t>ул. Рождественская 5,6,7,8</t>
  </si>
  <si>
    <t>Глава "МО Поселок Кысыл-Сыр"</t>
  </si>
  <si>
    <t xml:space="preserve">Мкр. "Новый поселок" </t>
  </si>
  <si>
    <t>_______________________________ /Гвызин. Ю.С./</t>
  </si>
  <si>
    <t>Приложение № 1</t>
  </si>
  <si>
    <t>к Постановлению № _______ от 30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</si>
</sst>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_₽"/>
    <numFmt numFmtId="165" formatCode="#,##0\ _₽"/>
    <numFmt numFmtId="166" formatCode="#,##0.0\ _₽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2" fillId="2" borderId="3" xfId="0" applyFont="1" applyFill="1" applyBorder="1" applyAlignment="1">
      <alignment horizontal="left" vertical="center" wrapText="1"/>
    </xf>
    <xf numFmtId="164" fontId="1" fillId="0" borderId="0" xfId="0" applyNumberFormat="1" applyFont="1"/>
    <xf numFmtId="0" fontId="1" fillId="0" borderId="0" xfId="0" applyFont="1"/>
    <xf numFmtId="0" fontId="1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165" fontId="3" fillId="0" borderId="2" xfId="0" applyNumberFormat="1" applyFont="1" applyBorder="1"/>
    <xf numFmtId="0" fontId="2" fillId="0" borderId="2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/>
    <xf numFmtId="2" fontId="3" fillId="0" borderId="2" xfId="0" applyNumberFormat="1" applyFont="1" applyBorder="1" applyAlignment="1">
      <alignment horizontal="center"/>
    </xf>
    <xf numFmtId="2" fontId="3" fillId="2" borderId="2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6" fontId="3" fillId="0" borderId="2" xfId="0" applyNumberFormat="1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2" borderId="1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/>
    <xf numFmtId="165" fontId="3" fillId="0" borderId="0" xfId="0" applyNumberFormat="1" applyFont="1" applyBorder="1"/>
    <xf numFmtId="166" fontId="3" fillId="0" borderId="0" xfId="0" applyNumberFormat="1" applyFont="1" applyBorder="1"/>
    <xf numFmtId="164" fontId="3" fillId="0" borderId="0" xfId="0" applyNumberFormat="1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topLeftCell="A5" zoomScale="90" zoomScaleNormal="90" workbookViewId="0">
      <selection activeCell="D60" sqref="D60"/>
    </sheetView>
  </sheetViews>
  <sheetFormatPr defaultRowHeight="11.25" x14ac:dyDescent="0.2"/>
  <cols>
    <col min="1" max="1" width="2.7109375" style="1" customWidth="1"/>
    <col min="2" max="2" width="14.140625" style="1" customWidth="1"/>
    <col min="3" max="3" width="12.140625" style="1" customWidth="1"/>
    <col min="4" max="4" width="24.7109375" style="1" customWidth="1"/>
    <col min="5" max="5" width="7.28515625" style="1" customWidth="1"/>
    <col min="6" max="6" width="6.5703125" style="1" hidden="1" customWidth="1"/>
    <col min="7" max="7" width="3.42578125" style="16" customWidth="1"/>
    <col min="8" max="8" width="22.42578125" style="1" customWidth="1"/>
    <col min="9" max="9" width="10" style="1" hidden="1" customWidth="1"/>
    <col min="10" max="10" width="16.42578125" style="1" customWidth="1"/>
    <col min="11" max="11" width="6.42578125" style="1" hidden="1" customWidth="1"/>
    <col min="12" max="12" width="6.28515625" style="1" hidden="1" customWidth="1"/>
    <col min="13" max="13" width="6.7109375" style="1" hidden="1" customWidth="1"/>
    <col min="14" max="15" width="6.7109375" style="16" hidden="1" customWidth="1"/>
    <col min="16" max="16" width="6.28515625" style="1" hidden="1" customWidth="1"/>
    <col min="17" max="17" width="0" style="1" hidden="1" customWidth="1"/>
    <col min="18" max="16384" width="9.140625" style="1"/>
  </cols>
  <sheetData>
    <row r="1" spans="1:17" s="16" customFormat="1" x14ac:dyDescent="0.2"/>
    <row r="2" spans="1:17" s="16" customFormat="1" x14ac:dyDescent="0.2">
      <c r="K2" s="49"/>
      <c r="L2" s="49"/>
      <c r="M2" s="49"/>
      <c r="N2" s="49"/>
      <c r="O2" s="49"/>
      <c r="P2" s="49"/>
    </row>
    <row r="3" spans="1:17" s="16" customFormat="1" ht="12.75" x14ac:dyDescent="0.2">
      <c r="A3" s="50"/>
      <c r="B3" s="50"/>
      <c r="C3" s="50"/>
      <c r="D3" s="50"/>
      <c r="J3" s="51"/>
      <c r="K3" s="51"/>
      <c r="L3" s="51"/>
      <c r="M3" s="51"/>
      <c r="N3" s="51"/>
      <c r="O3" s="51"/>
      <c r="P3" s="51"/>
    </row>
    <row r="4" spans="1:17" s="16" customFormat="1" ht="12.75" x14ac:dyDescent="0.2">
      <c r="A4" s="46"/>
      <c r="B4" s="46"/>
      <c r="C4" s="46"/>
      <c r="D4" s="46"/>
      <c r="J4" s="47"/>
      <c r="K4" s="47"/>
      <c r="L4" s="47"/>
      <c r="M4" s="47"/>
      <c r="N4" s="47"/>
      <c r="O4" s="47"/>
      <c r="P4" s="47"/>
    </row>
    <row r="5" spans="1:17" s="16" customFormat="1" ht="12.75" x14ac:dyDescent="0.2">
      <c r="A5" s="46"/>
      <c r="B5" s="46"/>
      <c r="C5" s="46"/>
      <c r="D5" s="46"/>
      <c r="J5" s="47"/>
      <c r="K5" s="47"/>
      <c r="L5" s="47"/>
      <c r="M5" s="47"/>
      <c r="N5" s="47"/>
      <c r="O5" s="47"/>
      <c r="P5" s="47"/>
    </row>
    <row r="6" spans="1:17" s="16" customFormat="1" ht="15" customHeight="1" x14ac:dyDescent="0.2">
      <c r="A6" s="50"/>
      <c r="B6" s="50"/>
      <c r="C6" s="50"/>
      <c r="D6" s="50"/>
      <c r="E6" s="51" t="s">
        <v>54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</row>
    <row r="7" spans="1:17" s="16" customFormat="1" ht="15" customHeight="1" x14ac:dyDescent="0.2">
      <c r="A7" s="50"/>
      <c r="B7" s="50"/>
      <c r="C7" s="50"/>
      <c r="D7" s="50"/>
      <c r="E7" s="51" t="s">
        <v>55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1:17" s="16" customFormat="1" x14ac:dyDescent="0.2">
      <c r="A8" s="49"/>
      <c r="B8" s="49"/>
      <c r="C8" s="49"/>
      <c r="D8" s="49"/>
      <c r="J8" s="49"/>
      <c r="K8" s="49"/>
      <c r="L8" s="49"/>
      <c r="M8" s="49"/>
      <c r="N8" s="49"/>
      <c r="O8" s="49"/>
      <c r="P8" s="49"/>
    </row>
    <row r="9" spans="1:17" s="16" customFormat="1" x14ac:dyDescent="0.2"/>
    <row r="10" spans="1:17" ht="15.75" x14ac:dyDescent="0.25">
      <c r="A10" s="67" t="s">
        <v>48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spans="1:17" ht="12" thickBot="1" x14ac:dyDescent="0.25"/>
    <row r="12" spans="1:17" ht="90.75" customHeight="1" thickBot="1" x14ac:dyDescent="0.25">
      <c r="A12" s="2" t="s">
        <v>15</v>
      </c>
      <c r="B12" s="2" t="s">
        <v>17</v>
      </c>
      <c r="C12" s="2" t="s">
        <v>18</v>
      </c>
      <c r="D12" s="2" t="s">
        <v>20</v>
      </c>
      <c r="E12" s="2" t="s">
        <v>39</v>
      </c>
      <c r="F12" s="2" t="s">
        <v>32</v>
      </c>
      <c r="G12" s="2" t="s">
        <v>15</v>
      </c>
      <c r="H12" s="2" t="s">
        <v>0</v>
      </c>
      <c r="I12" s="2" t="s">
        <v>33</v>
      </c>
      <c r="J12" s="2" t="s">
        <v>1</v>
      </c>
      <c r="K12" s="2" t="s">
        <v>2</v>
      </c>
      <c r="L12" s="2" t="s">
        <v>3</v>
      </c>
      <c r="M12" s="2" t="s">
        <v>4</v>
      </c>
      <c r="N12" s="2" t="s">
        <v>3</v>
      </c>
      <c r="O12" s="2" t="s">
        <v>4</v>
      </c>
      <c r="P12" s="2" t="s">
        <v>5</v>
      </c>
      <c r="Q12" s="2" t="s">
        <v>6</v>
      </c>
    </row>
    <row r="13" spans="1:17" x14ac:dyDescent="0.2">
      <c r="A13" s="3"/>
      <c r="B13" s="4"/>
      <c r="C13" s="4"/>
      <c r="D13" s="4"/>
      <c r="E13" s="4"/>
      <c r="F13" s="4"/>
      <c r="G13" s="4"/>
      <c r="H13" s="5" t="s">
        <v>7</v>
      </c>
      <c r="I13" s="5"/>
      <c r="J13" s="6"/>
      <c r="K13" s="6"/>
      <c r="L13" s="6"/>
      <c r="M13" s="6"/>
      <c r="N13" s="30"/>
      <c r="O13" s="30"/>
      <c r="P13" s="6"/>
      <c r="Q13" s="6"/>
    </row>
    <row r="14" spans="1:17" ht="24" customHeight="1" x14ac:dyDescent="0.2">
      <c r="A14" s="68" t="s">
        <v>52</v>
      </c>
      <c r="B14" s="68"/>
      <c r="C14" s="68"/>
      <c r="D14" s="68"/>
      <c r="E14" s="22">
        <f>E15+E16+E23+E17+E18+E19+E20+E21+E24+E25+E26+E27+E22+E29+E30+E31+E32</f>
        <v>82</v>
      </c>
      <c r="F14" s="22">
        <f>F15+F16+F23+F17+F18+F19+F20+F21+F24+F25+F26+F27+F22+F29+F30+F31+F32</f>
        <v>176</v>
      </c>
      <c r="G14" s="22"/>
      <c r="H14" s="22"/>
      <c r="I14" s="22">
        <f>I15+I16+I23+I17+I18+I19+I20+I21+I24+I25+I26+I27+I22+I29+I30+I31+I32</f>
        <v>7321.5999999999995</v>
      </c>
      <c r="J14" s="22"/>
      <c r="K14" s="22">
        <f>K15+K16+K23+K17+K18+K24+K28+K29+K31</f>
        <v>161</v>
      </c>
      <c r="L14" s="22">
        <f>L15+L16+L17+L18+L24+L28+L29+L31</f>
        <v>302</v>
      </c>
      <c r="M14" s="22"/>
      <c r="N14" s="22">
        <f>N18+N24+N28</f>
        <v>396</v>
      </c>
      <c r="O14" s="22"/>
      <c r="P14" s="39">
        <f>P15+P16+P23+P17+P18+P24+P28+P29+P31</f>
        <v>12.399999999999999</v>
      </c>
      <c r="Q14" s="6"/>
    </row>
    <row r="15" spans="1:17" ht="15.75" customHeight="1" x14ac:dyDescent="0.2">
      <c r="A15" s="18">
        <v>1</v>
      </c>
      <c r="B15" s="8" t="s">
        <v>16</v>
      </c>
      <c r="C15" s="9" t="s">
        <v>19</v>
      </c>
      <c r="D15" s="8" t="s">
        <v>8</v>
      </c>
      <c r="E15" s="9">
        <v>12</v>
      </c>
      <c r="F15" s="9">
        <v>23</v>
      </c>
      <c r="G15" s="9">
        <v>1</v>
      </c>
      <c r="H15" s="8" t="s">
        <v>8</v>
      </c>
      <c r="I15" s="9">
        <f>260*0.16*F15</f>
        <v>956.80000000000007</v>
      </c>
      <c r="J15" s="33" t="s">
        <v>9</v>
      </c>
      <c r="K15" s="10">
        <v>20</v>
      </c>
      <c r="L15" s="10">
        <v>12</v>
      </c>
      <c r="M15" s="10">
        <v>150</v>
      </c>
      <c r="N15" s="10"/>
      <c r="O15" s="10"/>
      <c r="P15" s="34">
        <v>1.8</v>
      </c>
      <c r="Q15" s="10">
        <v>1995</v>
      </c>
    </row>
    <row r="16" spans="1:17" ht="15.75" customHeight="1" x14ac:dyDescent="0.2">
      <c r="A16" s="18">
        <v>2</v>
      </c>
      <c r="B16" s="8" t="s">
        <v>16</v>
      </c>
      <c r="C16" s="9" t="s">
        <v>19</v>
      </c>
      <c r="D16" s="8" t="s">
        <v>10</v>
      </c>
      <c r="E16" s="9">
        <v>12</v>
      </c>
      <c r="F16" s="9">
        <v>22</v>
      </c>
      <c r="G16" s="9">
        <v>2</v>
      </c>
      <c r="H16" s="8" t="s">
        <v>10</v>
      </c>
      <c r="I16" s="9">
        <f t="shared" ref="I16:I17" si="0">260*0.16*F16</f>
        <v>915.2</v>
      </c>
      <c r="J16" s="33" t="s">
        <v>9</v>
      </c>
      <c r="K16" s="10">
        <v>25</v>
      </c>
      <c r="L16" s="10">
        <v>14</v>
      </c>
      <c r="M16" s="10">
        <v>150</v>
      </c>
      <c r="N16" s="10"/>
      <c r="O16" s="10"/>
      <c r="P16" s="34">
        <v>1.8</v>
      </c>
      <c r="Q16" s="10">
        <v>1995</v>
      </c>
    </row>
    <row r="17" spans="1:17" ht="15.75" customHeight="1" x14ac:dyDescent="0.2">
      <c r="A17" s="18">
        <v>3</v>
      </c>
      <c r="B17" s="8" t="s">
        <v>16</v>
      </c>
      <c r="C17" s="9" t="s">
        <v>19</v>
      </c>
      <c r="D17" s="8" t="s">
        <v>12</v>
      </c>
      <c r="E17" s="9">
        <v>2</v>
      </c>
      <c r="F17" s="9">
        <v>7</v>
      </c>
      <c r="G17" s="9">
        <v>3</v>
      </c>
      <c r="H17" s="8" t="s">
        <v>12</v>
      </c>
      <c r="I17" s="9">
        <f t="shared" si="0"/>
        <v>291.2</v>
      </c>
      <c r="J17" s="33" t="s">
        <v>9</v>
      </c>
      <c r="K17" s="10">
        <v>6</v>
      </c>
      <c r="L17" s="10">
        <v>3</v>
      </c>
      <c r="M17" s="10">
        <v>150</v>
      </c>
      <c r="N17" s="10"/>
      <c r="O17" s="10"/>
      <c r="P17" s="10">
        <v>1.48</v>
      </c>
      <c r="Q17" s="10">
        <v>1991</v>
      </c>
    </row>
    <row r="18" spans="1:17" ht="15.75" customHeight="1" x14ac:dyDescent="0.2">
      <c r="A18" s="18">
        <v>4</v>
      </c>
      <c r="B18" s="8" t="s">
        <v>16</v>
      </c>
      <c r="C18" s="9" t="s">
        <v>19</v>
      </c>
      <c r="D18" s="8" t="s">
        <v>21</v>
      </c>
      <c r="E18" s="9">
        <v>4</v>
      </c>
      <c r="F18" s="10">
        <v>10</v>
      </c>
      <c r="G18" s="55">
        <v>4</v>
      </c>
      <c r="H18" s="58" t="s">
        <v>49</v>
      </c>
      <c r="I18" s="55">
        <f>260*0.16*(F18+F19+F20+F21+F22+F23)</f>
        <v>2288</v>
      </c>
      <c r="J18" s="58" t="s">
        <v>9</v>
      </c>
      <c r="K18" s="55">
        <v>15</v>
      </c>
      <c r="L18" s="55">
        <v>137</v>
      </c>
      <c r="M18" s="55">
        <v>150</v>
      </c>
      <c r="N18" s="55">
        <v>156</v>
      </c>
      <c r="O18" s="55">
        <v>219</v>
      </c>
      <c r="P18" s="55">
        <v>1.43</v>
      </c>
      <c r="Q18" s="55">
        <v>1991</v>
      </c>
    </row>
    <row r="19" spans="1:17" ht="15.75" customHeight="1" x14ac:dyDescent="0.2">
      <c r="A19" s="18">
        <v>5</v>
      </c>
      <c r="B19" s="8" t="s">
        <v>16</v>
      </c>
      <c r="C19" s="9" t="s">
        <v>19</v>
      </c>
      <c r="D19" s="8" t="s">
        <v>22</v>
      </c>
      <c r="E19" s="9">
        <v>4</v>
      </c>
      <c r="F19" s="10">
        <v>8</v>
      </c>
      <c r="G19" s="56"/>
      <c r="H19" s="59"/>
      <c r="I19" s="56"/>
      <c r="J19" s="59"/>
      <c r="K19" s="56"/>
      <c r="L19" s="56"/>
      <c r="M19" s="56"/>
      <c r="N19" s="56"/>
      <c r="O19" s="56"/>
      <c r="P19" s="56"/>
      <c r="Q19" s="56"/>
    </row>
    <row r="20" spans="1:17" ht="15.75" customHeight="1" x14ac:dyDescent="0.2">
      <c r="A20" s="18">
        <v>6</v>
      </c>
      <c r="B20" s="8" t="s">
        <v>16</v>
      </c>
      <c r="C20" s="9" t="s">
        <v>19</v>
      </c>
      <c r="D20" s="8" t="s">
        <v>23</v>
      </c>
      <c r="E20" s="9">
        <v>4</v>
      </c>
      <c r="F20" s="10">
        <v>12</v>
      </c>
      <c r="G20" s="56"/>
      <c r="H20" s="59"/>
      <c r="I20" s="56"/>
      <c r="J20" s="59"/>
      <c r="K20" s="56"/>
      <c r="L20" s="56"/>
      <c r="M20" s="56"/>
      <c r="N20" s="56"/>
      <c r="O20" s="56"/>
      <c r="P20" s="56"/>
      <c r="Q20" s="56"/>
    </row>
    <row r="21" spans="1:17" ht="15.75" customHeight="1" x14ac:dyDescent="0.2">
      <c r="A21" s="18">
        <v>7</v>
      </c>
      <c r="B21" s="8" t="s">
        <v>16</v>
      </c>
      <c r="C21" s="9" t="s">
        <v>19</v>
      </c>
      <c r="D21" s="8" t="s">
        <v>24</v>
      </c>
      <c r="E21" s="9">
        <v>4</v>
      </c>
      <c r="F21" s="10">
        <v>6</v>
      </c>
      <c r="G21" s="56"/>
      <c r="H21" s="59"/>
      <c r="I21" s="56"/>
      <c r="J21" s="59"/>
      <c r="K21" s="56"/>
      <c r="L21" s="56"/>
      <c r="M21" s="56"/>
      <c r="N21" s="56"/>
      <c r="O21" s="56"/>
      <c r="P21" s="56"/>
      <c r="Q21" s="56"/>
    </row>
    <row r="22" spans="1:17" s="16" customFormat="1" ht="15.75" customHeight="1" x14ac:dyDescent="0.2">
      <c r="A22" s="18">
        <v>8</v>
      </c>
      <c r="B22" s="40" t="s">
        <v>16</v>
      </c>
      <c r="C22" s="41" t="s">
        <v>19</v>
      </c>
      <c r="D22" s="40" t="s">
        <v>26</v>
      </c>
      <c r="E22" s="41">
        <v>4</v>
      </c>
      <c r="F22" s="42">
        <v>11</v>
      </c>
      <c r="G22" s="56"/>
      <c r="H22" s="59"/>
      <c r="I22" s="56"/>
      <c r="J22" s="59"/>
      <c r="K22" s="56"/>
      <c r="L22" s="56"/>
      <c r="M22" s="56"/>
      <c r="N22" s="56"/>
      <c r="O22" s="56"/>
      <c r="P22" s="56"/>
      <c r="Q22" s="56"/>
    </row>
    <row r="23" spans="1:17" ht="15.75" customHeight="1" x14ac:dyDescent="0.2">
      <c r="A23" s="18">
        <v>9</v>
      </c>
      <c r="B23" s="8" t="s">
        <v>16</v>
      </c>
      <c r="C23" s="9" t="s">
        <v>19</v>
      </c>
      <c r="D23" s="8" t="s">
        <v>11</v>
      </c>
      <c r="E23" s="9">
        <v>4</v>
      </c>
      <c r="F23" s="9">
        <v>8</v>
      </c>
      <c r="G23" s="57"/>
      <c r="H23" s="60"/>
      <c r="I23" s="57"/>
      <c r="J23" s="60"/>
      <c r="K23" s="57"/>
      <c r="L23" s="57"/>
      <c r="M23" s="57"/>
      <c r="N23" s="57"/>
      <c r="O23" s="57"/>
      <c r="P23" s="57"/>
      <c r="Q23" s="57"/>
    </row>
    <row r="24" spans="1:17" ht="15.75" customHeight="1" x14ac:dyDescent="0.2">
      <c r="A24" s="18">
        <v>10</v>
      </c>
      <c r="B24" s="8" t="s">
        <v>16</v>
      </c>
      <c r="C24" s="9" t="s">
        <v>19</v>
      </c>
      <c r="D24" s="8" t="s">
        <v>25</v>
      </c>
      <c r="E24" s="11">
        <v>4</v>
      </c>
      <c r="F24" s="11">
        <v>9</v>
      </c>
      <c r="G24" s="55">
        <v>5</v>
      </c>
      <c r="H24" s="58" t="s">
        <v>50</v>
      </c>
      <c r="I24" s="55">
        <f>260*0.16*(F24+F25+F26+F27)</f>
        <v>1456</v>
      </c>
      <c r="J24" s="58" t="s">
        <v>9</v>
      </c>
      <c r="K24" s="55">
        <v>15</v>
      </c>
      <c r="L24" s="55">
        <v>61</v>
      </c>
      <c r="M24" s="55">
        <v>150</v>
      </c>
      <c r="N24" s="55">
        <v>86</v>
      </c>
      <c r="O24" s="55">
        <v>219</v>
      </c>
      <c r="P24" s="55">
        <v>1.52</v>
      </c>
      <c r="Q24" s="55">
        <v>1991</v>
      </c>
    </row>
    <row r="25" spans="1:17" ht="15.75" customHeight="1" x14ac:dyDescent="0.2">
      <c r="A25" s="18">
        <v>11</v>
      </c>
      <c r="B25" s="8" t="s">
        <v>16</v>
      </c>
      <c r="C25" s="9" t="s">
        <v>19</v>
      </c>
      <c r="D25" s="8" t="s">
        <v>27</v>
      </c>
      <c r="E25" s="9">
        <v>4</v>
      </c>
      <c r="F25" s="10">
        <v>10</v>
      </c>
      <c r="G25" s="56"/>
      <c r="H25" s="59"/>
      <c r="I25" s="56"/>
      <c r="J25" s="59"/>
      <c r="K25" s="56"/>
      <c r="L25" s="56"/>
      <c r="M25" s="56"/>
      <c r="N25" s="56"/>
      <c r="O25" s="56"/>
      <c r="P25" s="56"/>
      <c r="Q25" s="56"/>
    </row>
    <row r="26" spans="1:17" ht="15.75" customHeight="1" x14ac:dyDescent="0.2">
      <c r="A26" s="18">
        <v>12</v>
      </c>
      <c r="B26" s="8" t="s">
        <v>16</v>
      </c>
      <c r="C26" s="9" t="s">
        <v>19</v>
      </c>
      <c r="D26" s="8" t="s">
        <v>28</v>
      </c>
      <c r="E26" s="9">
        <v>4</v>
      </c>
      <c r="F26" s="10">
        <v>6</v>
      </c>
      <c r="G26" s="56"/>
      <c r="H26" s="59"/>
      <c r="I26" s="56"/>
      <c r="J26" s="59"/>
      <c r="K26" s="56"/>
      <c r="L26" s="56"/>
      <c r="M26" s="56"/>
      <c r="N26" s="56"/>
      <c r="O26" s="56"/>
      <c r="P26" s="56"/>
      <c r="Q26" s="56"/>
    </row>
    <row r="27" spans="1:17" ht="15.75" customHeight="1" x14ac:dyDescent="0.2">
      <c r="A27" s="18">
        <v>13</v>
      </c>
      <c r="B27" s="8" t="s">
        <v>16</v>
      </c>
      <c r="C27" s="9" t="s">
        <v>19</v>
      </c>
      <c r="D27" s="8" t="s">
        <v>29</v>
      </c>
      <c r="E27" s="9">
        <v>4</v>
      </c>
      <c r="F27" s="10">
        <v>10</v>
      </c>
      <c r="G27" s="57"/>
      <c r="H27" s="60"/>
      <c r="I27" s="57"/>
      <c r="J27" s="60"/>
      <c r="K27" s="57"/>
      <c r="L27" s="57"/>
      <c r="M27" s="57"/>
      <c r="N27" s="57"/>
      <c r="O27" s="57"/>
      <c r="P27" s="57"/>
      <c r="Q27" s="57"/>
    </row>
    <row r="28" spans="1:17" s="16" customFormat="1" ht="15.75" customHeight="1" x14ac:dyDescent="0.2">
      <c r="A28" s="18"/>
      <c r="B28" s="8" t="s">
        <v>16</v>
      </c>
      <c r="C28" s="52" t="s">
        <v>19</v>
      </c>
      <c r="D28" s="53"/>
      <c r="E28" s="53"/>
      <c r="F28" s="54"/>
      <c r="G28" s="29">
        <v>6</v>
      </c>
      <c r="H28" s="27" t="s">
        <v>47</v>
      </c>
      <c r="I28" s="29"/>
      <c r="J28" s="27" t="s">
        <v>9</v>
      </c>
      <c r="K28" s="29">
        <v>50</v>
      </c>
      <c r="L28" s="29"/>
      <c r="M28" s="29">
        <v>150</v>
      </c>
      <c r="N28" s="29">
        <v>154</v>
      </c>
      <c r="O28" s="29">
        <v>219</v>
      </c>
      <c r="P28" s="29">
        <v>1.42</v>
      </c>
      <c r="Q28" s="29">
        <v>1991</v>
      </c>
    </row>
    <row r="29" spans="1:17" ht="15.75" customHeight="1" x14ac:dyDescent="0.2">
      <c r="A29" s="18">
        <v>14</v>
      </c>
      <c r="B29" s="8" t="s">
        <v>16</v>
      </c>
      <c r="C29" s="9" t="s">
        <v>19</v>
      </c>
      <c r="D29" s="8" t="s">
        <v>13</v>
      </c>
      <c r="E29" s="9">
        <v>4</v>
      </c>
      <c r="F29" s="10">
        <v>9</v>
      </c>
      <c r="G29" s="55">
        <v>7</v>
      </c>
      <c r="H29" s="58" t="s">
        <v>13</v>
      </c>
      <c r="I29" s="55">
        <f>260*0.16*(F29+F30)</f>
        <v>707.2</v>
      </c>
      <c r="J29" s="58" t="s">
        <v>9</v>
      </c>
      <c r="K29" s="55">
        <v>15</v>
      </c>
      <c r="L29" s="55">
        <v>37</v>
      </c>
      <c r="M29" s="55">
        <v>150</v>
      </c>
      <c r="N29" s="28"/>
      <c r="O29" s="28"/>
      <c r="P29" s="55">
        <v>1.45</v>
      </c>
      <c r="Q29" s="55">
        <v>1995</v>
      </c>
    </row>
    <row r="30" spans="1:17" ht="15.75" customHeight="1" x14ac:dyDescent="0.2">
      <c r="A30" s="18">
        <v>15</v>
      </c>
      <c r="B30" s="8" t="s">
        <v>16</v>
      </c>
      <c r="C30" s="9" t="s">
        <v>19</v>
      </c>
      <c r="D30" s="8" t="s">
        <v>30</v>
      </c>
      <c r="E30" s="9">
        <v>4</v>
      </c>
      <c r="F30" s="10">
        <v>8</v>
      </c>
      <c r="G30" s="57"/>
      <c r="H30" s="60"/>
      <c r="I30" s="57"/>
      <c r="J30" s="60"/>
      <c r="K30" s="57"/>
      <c r="L30" s="57"/>
      <c r="M30" s="57"/>
      <c r="N30" s="30"/>
      <c r="O30" s="30"/>
      <c r="P30" s="57"/>
      <c r="Q30" s="57"/>
    </row>
    <row r="31" spans="1:17" ht="15.75" customHeight="1" x14ac:dyDescent="0.2">
      <c r="A31" s="18">
        <v>16</v>
      </c>
      <c r="B31" s="8" t="s">
        <v>16</v>
      </c>
      <c r="C31" s="9" t="s">
        <v>19</v>
      </c>
      <c r="D31" s="8" t="s">
        <v>14</v>
      </c>
      <c r="E31" s="9">
        <v>4</v>
      </c>
      <c r="F31" s="10">
        <v>9</v>
      </c>
      <c r="G31" s="55">
        <v>8</v>
      </c>
      <c r="H31" s="58" t="s">
        <v>14</v>
      </c>
      <c r="I31" s="55">
        <f>260*0.16*(F31+F32)</f>
        <v>707.2</v>
      </c>
      <c r="J31" s="58" t="s">
        <v>9</v>
      </c>
      <c r="K31" s="55">
        <v>15</v>
      </c>
      <c r="L31" s="55">
        <v>38</v>
      </c>
      <c r="M31" s="55">
        <v>150</v>
      </c>
      <c r="N31" s="28"/>
      <c r="O31" s="28"/>
      <c r="P31" s="65">
        <v>1.5</v>
      </c>
      <c r="Q31" s="55">
        <v>1995</v>
      </c>
    </row>
    <row r="32" spans="1:17" x14ac:dyDescent="0.2">
      <c r="A32" s="18">
        <v>17</v>
      </c>
      <c r="B32" s="8" t="s">
        <v>16</v>
      </c>
      <c r="C32" s="9" t="s">
        <v>19</v>
      </c>
      <c r="D32" s="8" t="s">
        <v>31</v>
      </c>
      <c r="E32" s="9">
        <v>4</v>
      </c>
      <c r="F32" s="10">
        <v>8</v>
      </c>
      <c r="G32" s="57"/>
      <c r="H32" s="60"/>
      <c r="I32" s="57"/>
      <c r="J32" s="60"/>
      <c r="K32" s="57"/>
      <c r="L32" s="57"/>
      <c r="M32" s="57"/>
      <c r="N32" s="30"/>
      <c r="O32" s="30"/>
      <c r="P32" s="66"/>
      <c r="Q32" s="57"/>
    </row>
    <row r="33" spans="1:17" hidden="1" x14ac:dyDescent="0.2">
      <c r="A33" s="71"/>
      <c r="B33" s="72"/>
      <c r="C33" s="72"/>
      <c r="D33" s="72"/>
      <c r="E33" s="72"/>
      <c r="F33" s="72"/>
      <c r="G33" s="72"/>
      <c r="H33" s="73"/>
      <c r="I33" s="12">
        <f>+I34+I35+I36+I37</f>
        <v>0</v>
      </c>
      <c r="J33" s="13"/>
      <c r="K33" s="13"/>
      <c r="L33" s="13"/>
      <c r="M33" s="13"/>
      <c r="N33" s="13"/>
      <c r="O33" s="13"/>
      <c r="P33" s="13"/>
      <c r="Q33" s="13"/>
    </row>
    <row r="34" spans="1:17" hidden="1" x14ac:dyDescent="0.2">
      <c r="A34" s="13">
        <v>18</v>
      </c>
      <c r="B34" s="8" t="s">
        <v>16</v>
      </c>
      <c r="C34" s="9" t="s">
        <v>19</v>
      </c>
      <c r="D34" s="8" t="s">
        <v>34</v>
      </c>
      <c r="E34" s="8">
        <v>4</v>
      </c>
      <c r="F34" s="9">
        <v>1</v>
      </c>
      <c r="G34" s="9"/>
      <c r="H34" s="13"/>
      <c r="I34" s="7"/>
      <c r="J34" s="13"/>
      <c r="K34" s="13"/>
      <c r="L34" s="13"/>
      <c r="M34" s="13"/>
      <c r="N34" s="13"/>
      <c r="O34" s="13"/>
      <c r="P34" s="13"/>
      <c r="Q34" s="13"/>
    </row>
    <row r="35" spans="1:17" hidden="1" x14ac:dyDescent="0.2">
      <c r="A35" s="13">
        <v>19</v>
      </c>
      <c r="B35" s="8" t="s">
        <v>16</v>
      </c>
      <c r="C35" s="9" t="s">
        <v>19</v>
      </c>
      <c r="D35" s="8" t="s">
        <v>35</v>
      </c>
      <c r="E35" s="8">
        <v>4</v>
      </c>
      <c r="F35" s="9">
        <v>1</v>
      </c>
      <c r="G35" s="9"/>
      <c r="H35" s="13"/>
      <c r="I35" s="7"/>
      <c r="J35" s="13"/>
      <c r="K35" s="13"/>
      <c r="L35" s="13"/>
      <c r="M35" s="13"/>
      <c r="N35" s="13"/>
      <c r="O35" s="13"/>
      <c r="P35" s="13"/>
      <c r="Q35" s="13"/>
    </row>
    <row r="36" spans="1:17" hidden="1" x14ac:dyDescent="0.2">
      <c r="A36" s="13">
        <v>20</v>
      </c>
      <c r="B36" s="8" t="s">
        <v>16</v>
      </c>
      <c r="C36" s="9" t="s">
        <v>19</v>
      </c>
      <c r="D36" s="8" t="s">
        <v>36</v>
      </c>
      <c r="E36" s="8">
        <v>4</v>
      </c>
      <c r="F36" s="9">
        <v>1</v>
      </c>
      <c r="G36" s="9"/>
      <c r="H36" s="13"/>
      <c r="I36" s="7"/>
      <c r="J36" s="13"/>
      <c r="K36" s="13"/>
      <c r="L36" s="13"/>
      <c r="M36" s="13"/>
      <c r="N36" s="13"/>
      <c r="O36" s="13"/>
      <c r="P36" s="13"/>
      <c r="Q36" s="13"/>
    </row>
    <row r="37" spans="1:17" hidden="1" x14ac:dyDescent="0.2">
      <c r="A37" s="13">
        <v>21</v>
      </c>
      <c r="B37" s="8" t="s">
        <v>16</v>
      </c>
      <c r="C37" s="9" t="s">
        <v>19</v>
      </c>
      <c r="D37" s="8" t="s">
        <v>37</v>
      </c>
      <c r="E37" s="8">
        <v>4</v>
      </c>
      <c r="F37" s="9">
        <v>5</v>
      </c>
      <c r="G37" s="9"/>
      <c r="H37" s="13"/>
      <c r="I37" s="7"/>
      <c r="J37" s="13"/>
      <c r="K37" s="13"/>
      <c r="L37" s="13"/>
      <c r="M37" s="13"/>
      <c r="N37" s="13"/>
      <c r="O37" s="13"/>
      <c r="P37" s="13"/>
      <c r="Q37" s="13"/>
    </row>
    <row r="38" spans="1:17" x14ac:dyDescent="0.2">
      <c r="A38" s="75" t="s">
        <v>38</v>
      </c>
      <c r="B38" s="76"/>
      <c r="C38" s="76"/>
      <c r="D38" s="76"/>
      <c r="E38" s="23">
        <f>E39+E40+E41+E42+E43+E44</f>
        <v>54</v>
      </c>
      <c r="F38" s="23">
        <f>F39+F40+F41+F42+F43+F44</f>
        <v>74</v>
      </c>
      <c r="G38" s="23"/>
      <c r="H38" s="21"/>
      <c r="I38" s="23">
        <f>+I39+I40+I42+I44</f>
        <v>2695.6800000000003</v>
      </c>
      <c r="J38" s="23"/>
      <c r="K38" s="23">
        <f>K39+K41+K42+K44</f>
        <v>90</v>
      </c>
      <c r="L38" s="23">
        <f>L39+L41+L42+L44</f>
        <v>136.30000000000001</v>
      </c>
      <c r="M38" s="23"/>
      <c r="N38" s="23">
        <f>N40+N41+N43+N44</f>
        <v>0</v>
      </c>
      <c r="O38" s="23"/>
      <c r="P38" s="38">
        <f>P39+P41+P42+P44</f>
        <v>11.580000000000002</v>
      </c>
      <c r="Q38" s="13"/>
    </row>
    <row r="39" spans="1:17" x14ac:dyDescent="0.2">
      <c r="A39" s="19">
        <v>18</v>
      </c>
      <c r="B39" s="8" t="s">
        <v>16</v>
      </c>
      <c r="C39" s="9" t="s">
        <v>19</v>
      </c>
      <c r="D39" s="8" t="s">
        <v>43</v>
      </c>
      <c r="E39" s="18">
        <v>9</v>
      </c>
      <c r="F39" s="18">
        <v>13</v>
      </c>
      <c r="G39" s="61">
        <v>9</v>
      </c>
      <c r="H39" s="58" t="s">
        <v>41</v>
      </c>
      <c r="I39" s="61">
        <f>360*0.117*(F39+F40)</f>
        <v>1095.1200000000001</v>
      </c>
      <c r="J39" s="69" t="s">
        <v>9</v>
      </c>
      <c r="K39" s="61">
        <v>30</v>
      </c>
      <c r="L39" s="61">
        <v>67.400000000000006</v>
      </c>
      <c r="M39" s="61">
        <v>150</v>
      </c>
      <c r="N39" s="31"/>
      <c r="O39" s="31"/>
      <c r="P39" s="63">
        <v>3.1</v>
      </c>
      <c r="Q39" s="55">
        <v>2021</v>
      </c>
    </row>
    <row r="40" spans="1:17" ht="12" customHeight="1" x14ac:dyDescent="0.2">
      <c r="A40" s="19">
        <v>19</v>
      </c>
      <c r="B40" s="8" t="s">
        <v>16</v>
      </c>
      <c r="C40" s="9" t="s">
        <v>19</v>
      </c>
      <c r="D40" s="8" t="s">
        <v>41</v>
      </c>
      <c r="E40" s="18">
        <v>10</v>
      </c>
      <c r="F40" s="18">
        <v>13</v>
      </c>
      <c r="G40" s="62"/>
      <c r="H40" s="60"/>
      <c r="I40" s="62"/>
      <c r="J40" s="70"/>
      <c r="K40" s="62"/>
      <c r="L40" s="62"/>
      <c r="M40" s="62"/>
      <c r="N40" s="32"/>
      <c r="O40" s="32"/>
      <c r="P40" s="64"/>
      <c r="Q40" s="57"/>
    </row>
    <row r="41" spans="1:17" x14ac:dyDescent="0.2">
      <c r="A41" s="19">
        <v>20</v>
      </c>
      <c r="B41" s="8" t="s">
        <v>16</v>
      </c>
      <c r="C41" s="9" t="s">
        <v>19</v>
      </c>
      <c r="D41" s="8" t="s">
        <v>44</v>
      </c>
      <c r="E41" s="18">
        <v>8</v>
      </c>
      <c r="F41" s="18">
        <v>10</v>
      </c>
      <c r="G41" s="25">
        <v>10</v>
      </c>
      <c r="H41" s="26" t="s">
        <v>44</v>
      </c>
      <c r="I41" s="24">
        <f>360*0.108*F41</f>
        <v>388.8</v>
      </c>
      <c r="J41" s="44" t="s">
        <v>9</v>
      </c>
      <c r="K41" s="25">
        <v>25</v>
      </c>
      <c r="L41" s="25">
        <v>18.8</v>
      </c>
      <c r="M41" s="25">
        <v>150</v>
      </c>
      <c r="N41" s="32"/>
      <c r="O41" s="32"/>
      <c r="P41" s="35">
        <v>3.1</v>
      </c>
      <c r="Q41" s="25">
        <v>2019</v>
      </c>
    </row>
    <row r="42" spans="1:17" x14ac:dyDescent="0.2">
      <c r="A42" s="19">
        <v>21</v>
      </c>
      <c r="B42" s="8" t="s">
        <v>16</v>
      </c>
      <c r="C42" s="9" t="s">
        <v>19</v>
      </c>
      <c r="D42" s="8" t="s">
        <v>45</v>
      </c>
      <c r="E42" s="9">
        <v>8</v>
      </c>
      <c r="F42" s="9">
        <v>13</v>
      </c>
      <c r="G42" s="55">
        <v>11</v>
      </c>
      <c r="H42" s="74" t="s">
        <v>45</v>
      </c>
      <c r="I42" s="61">
        <f>360*0.117*(F42+F43)</f>
        <v>1095.1200000000001</v>
      </c>
      <c r="J42" s="69" t="s">
        <v>9</v>
      </c>
      <c r="K42" s="61">
        <v>25</v>
      </c>
      <c r="L42" s="61">
        <v>24.6</v>
      </c>
      <c r="M42" s="61">
        <v>150</v>
      </c>
      <c r="N42" s="31"/>
      <c r="O42" s="31"/>
      <c r="P42" s="63">
        <v>2.68</v>
      </c>
      <c r="Q42" s="61">
        <v>2020</v>
      </c>
    </row>
    <row r="43" spans="1:17" x14ac:dyDescent="0.2">
      <c r="A43" s="19">
        <v>22</v>
      </c>
      <c r="B43" s="8" t="s">
        <v>16</v>
      </c>
      <c r="C43" s="9" t="s">
        <v>19</v>
      </c>
      <c r="D43" s="8" t="s">
        <v>46</v>
      </c>
      <c r="E43" s="9">
        <v>8</v>
      </c>
      <c r="F43" s="9">
        <v>13</v>
      </c>
      <c r="G43" s="57"/>
      <c r="H43" s="74"/>
      <c r="I43" s="62"/>
      <c r="J43" s="70"/>
      <c r="K43" s="62"/>
      <c r="L43" s="62"/>
      <c r="M43" s="62"/>
      <c r="N43" s="32"/>
      <c r="O43" s="32"/>
      <c r="P43" s="64"/>
      <c r="Q43" s="62"/>
    </row>
    <row r="44" spans="1:17" x14ac:dyDescent="0.2">
      <c r="A44" s="19">
        <v>23</v>
      </c>
      <c r="B44" s="8" t="s">
        <v>16</v>
      </c>
      <c r="C44" s="9" t="s">
        <v>19</v>
      </c>
      <c r="D44" s="8" t="s">
        <v>40</v>
      </c>
      <c r="E44" s="9">
        <v>11</v>
      </c>
      <c r="F44" s="9">
        <v>12</v>
      </c>
      <c r="G44" s="5">
        <v>12</v>
      </c>
      <c r="H44" s="14" t="s">
        <v>40</v>
      </c>
      <c r="I44" s="18">
        <f>360*0.117*F44</f>
        <v>505.44000000000005</v>
      </c>
      <c r="J44" s="45" t="s">
        <v>9</v>
      </c>
      <c r="K44" s="18">
        <v>10</v>
      </c>
      <c r="L44" s="18">
        <v>25.5</v>
      </c>
      <c r="M44" s="18">
        <v>150</v>
      </c>
      <c r="N44" s="18"/>
      <c r="O44" s="18"/>
      <c r="P44" s="36">
        <v>2.7</v>
      </c>
      <c r="Q44" s="18">
        <v>2021</v>
      </c>
    </row>
    <row r="45" spans="1:17" x14ac:dyDescent="0.2">
      <c r="A45" s="77" t="s">
        <v>42</v>
      </c>
      <c r="B45" s="78"/>
      <c r="C45" s="78"/>
      <c r="D45" s="79"/>
      <c r="E45" s="23">
        <f>+E14+E33+E38</f>
        <v>136</v>
      </c>
      <c r="F45" s="23">
        <f>+F14+F33+F38</f>
        <v>250</v>
      </c>
      <c r="G45" s="23"/>
      <c r="H45" s="17"/>
      <c r="I45" s="20">
        <f>+I14+I33+I38</f>
        <v>10017.279999999999</v>
      </c>
      <c r="J45" s="20"/>
      <c r="K45" s="20">
        <f>+K14+K33+K38</f>
        <v>251</v>
      </c>
      <c r="L45" s="43">
        <f>+L14+L33+L38</f>
        <v>438.3</v>
      </c>
      <c r="M45" s="20"/>
      <c r="N45" s="20">
        <f>N38+N14</f>
        <v>396</v>
      </c>
      <c r="O45" s="20"/>
      <c r="P45" s="37">
        <f>+P14+P33+P38</f>
        <v>23.98</v>
      </c>
      <c r="Q45" s="13"/>
    </row>
    <row r="46" spans="1:17" s="16" customFormat="1" x14ac:dyDescent="0.2">
      <c r="A46" s="80"/>
      <c r="B46" s="80"/>
      <c r="C46" s="80"/>
      <c r="D46" s="80"/>
      <c r="E46" s="81"/>
      <c r="F46" s="81"/>
      <c r="G46" s="81"/>
      <c r="H46" s="82"/>
      <c r="I46" s="83"/>
      <c r="J46" s="83"/>
      <c r="K46" s="83"/>
      <c r="L46" s="84"/>
      <c r="M46" s="83"/>
      <c r="N46" s="83"/>
      <c r="O46" s="83"/>
      <c r="P46" s="85"/>
      <c r="Q46" s="86"/>
    </row>
    <row r="47" spans="1:17" s="16" customFormat="1" x14ac:dyDescent="0.2">
      <c r="A47" s="80"/>
      <c r="B47" s="80"/>
      <c r="C47" s="80"/>
      <c r="D47" s="80"/>
      <c r="E47" s="81"/>
      <c r="F47" s="81"/>
      <c r="G47" s="81"/>
      <c r="H47" s="82"/>
      <c r="I47" s="83"/>
      <c r="J47" s="83"/>
      <c r="K47" s="83"/>
      <c r="L47" s="84"/>
      <c r="M47" s="83"/>
      <c r="N47" s="83"/>
      <c r="O47" s="83"/>
      <c r="P47" s="85"/>
      <c r="Q47" s="86"/>
    </row>
    <row r="48" spans="1:17" s="16" customFormat="1" x14ac:dyDescent="0.2">
      <c r="A48" s="80"/>
      <c r="B48" s="80"/>
      <c r="C48" s="80"/>
      <c r="D48" s="80"/>
      <c r="E48" s="81"/>
      <c r="F48" s="81"/>
      <c r="G48" s="81"/>
      <c r="H48" s="82"/>
      <c r="I48" s="83"/>
      <c r="J48" s="83"/>
      <c r="K48" s="83"/>
      <c r="L48" s="84"/>
      <c r="M48" s="83"/>
      <c r="N48" s="83"/>
      <c r="O48" s="83"/>
      <c r="P48" s="85"/>
      <c r="Q48" s="86"/>
    </row>
    <row r="49" spans="1:17" s="16" customFormat="1" x14ac:dyDescent="0.2">
      <c r="A49" s="80"/>
      <c r="B49" s="80"/>
      <c r="C49" s="80"/>
      <c r="D49" s="80"/>
      <c r="E49" s="81"/>
      <c r="F49" s="81"/>
      <c r="G49" s="81"/>
      <c r="H49" s="82"/>
      <c r="I49" s="83"/>
      <c r="J49" s="83"/>
      <c r="K49" s="83"/>
      <c r="L49" s="84"/>
      <c r="M49" s="83"/>
      <c r="N49" s="83"/>
      <c r="O49" s="83"/>
      <c r="P49" s="85"/>
      <c r="Q49" s="86"/>
    </row>
    <row r="50" spans="1:17" s="16" customFormat="1" x14ac:dyDescent="0.2">
      <c r="A50" s="80"/>
      <c r="B50" s="80"/>
      <c r="C50" s="80"/>
      <c r="D50" s="80"/>
      <c r="E50" s="81"/>
      <c r="F50" s="81"/>
      <c r="G50" s="81"/>
      <c r="H50" s="82"/>
      <c r="I50" s="83"/>
      <c r="J50" s="83"/>
      <c r="K50" s="83"/>
      <c r="L50" s="84"/>
      <c r="M50" s="83"/>
      <c r="N50" s="83"/>
      <c r="O50" s="83"/>
      <c r="P50" s="85"/>
      <c r="Q50" s="86"/>
    </row>
    <row r="52" spans="1:17" hidden="1" x14ac:dyDescent="0.2"/>
    <row r="53" spans="1:17" hidden="1" x14ac:dyDescent="0.2">
      <c r="I53" s="1">
        <f>I45/12</f>
        <v>834.7733333333332</v>
      </c>
    </row>
    <row r="54" spans="1:17" hidden="1" x14ac:dyDescent="0.2">
      <c r="E54" s="1">
        <f>4.857/30</f>
        <v>0.16190000000000002</v>
      </c>
      <c r="I54" s="15">
        <f>I53*285</f>
        <v>237910.39999999997</v>
      </c>
    </row>
    <row r="55" spans="1:17" ht="12.75" x14ac:dyDescent="0.2">
      <c r="C55" s="48" t="s">
        <v>51</v>
      </c>
      <c r="E55" s="48" t="s">
        <v>53</v>
      </c>
    </row>
  </sheetData>
  <mergeCells count="73">
    <mergeCell ref="A45:D45"/>
    <mergeCell ref="I42:I43"/>
    <mergeCell ref="G29:G30"/>
    <mergeCell ref="G31:G32"/>
    <mergeCell ref="G39:G40"/>
    <mergeCell ref="G42:G43"/>
    <mergeCell ref="H29:H30"/>
    <mergeCell ref="J29:J30"/>
    <mergeCell ref="K29:K30"/>
    <mergeCell ref="J42:J43"/>
    <mergeCell ref="A33:H33"/>
    <mergeCell ref="H31:H32"/>
    <mergeCell ref="J31:J32"/>
    <mergeCell ref="K31:K32"/>
    <mergeCell ref="H39:H40"/>
    <mergeCell ref="I39:I40"/>
    <mergeCell ref="J39:J40"/>
    <mergeCell ref="K39:K40"/>
    <mergeCell ref="H42:H43"/>
    <mergeCell ref="A38:D38"/>
    <mergeCell ref="I29:I30"/>
    <mergeCell ref="I31:I32"/>
    <mergeCell ref="K42:K43"/>
    <mergeCell ref="A10:Q10"/>
    <mergeCell ref="A14:D14"/>
    <mergeCell ref="J24:J27"/>
    <mergeCell ref="K24:K27"/>
    <mergeCell ref="I24:I27"/>
    <mergeCell ref="Q24:Q27"/>
    <mergeCell ref="P24:P27"/>
    <mergeCell ref="L24:L27"/>
    <mergeCell ref="M24:M27"/>
    <mergeCell ref="H24:H27"/>
    <mergeCell ref="G24:G27"/>
    <mergeCell ref="K18:K23"/>
    <mergeCell ref="L42:L43"/>
    <mergeCell ref="M42:M43"/>
    <mergeCell ref="P42:P43"/>
    <mergeCell ref="Q42:Q43"/>
    <mergeCell ref="P18:P23"/>
    <mergeCell ref="Q18:Q23"/>
    <mergeCell ref="O18:O23"/>
    <mergeCell ref="L39:L40"/>
    <mergeCell ref="M39:M40"/>
    <mergeCell ref="P39:P40"/>
    <mergeCell ref="Q39:Q40"/>
    <mergeCell ref="Q31:Q32"/>
    <mergeCell ref="M31:M32"/>
    <mergeCell ref="P31:P32"/>
    <mergeCell ref="P29:P30"/>
    <mergeCell ref="Q29:Q30"/>
    <mergeCell ref="L31:L32"/>
    <mergeCell ref="L29:L30"/>
    <mergeCell ref="M29:M30"/>
    <mergeCell ref="O24:O27"/>
    <mergeCell ref="N18:N23"/>
    <mergeCell ref="N24:N27"/>
    <mergeCell ref="L18:L23"/>
    <mergeCell ref="M18:M23"/>
    <mergeCell ref="C28:F28"/>
    <mergeCell ref="G18:G23"/>
    <mergeCell ref="H18:H23"/>
    <mergeCell ref="I18:I23"/>
    <mergeCell ref="J18:J23"/>
    <mergeCell ref="K2:P2"/>
    <mergeCell ref="A3:D3"/>
    <mergeCell ref="A6:D6"/>
    <mergeCell ref="A7:D7"/>
    <mergeCell ref="A8:D8"/>
    <mergeCell ref="J3:P3"/>
    <mergeCell ref="J8:P8"/>
    <mergeCell ref="E6:Q6"/>
    <mergeCell ref="E7:Q7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2024-05-31T02:36:14Z</dcterms:modified>
</cp:coreProperties>
</file>